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eec1e873598ce09/disegni aerei/"/>
    </mc:Choice>
  </mc:AlternateContent>
  <xr:revisionPtr revIDLastSave="17" documentId="11_02E5AF43A898CCBEEDE6A7B253BFA9517614977A" xr6:coauthVersionLast="46" xr6:coauthVersionMax="46" xr10:uidLastSave="{427DA1DB-F8E1-4250-8AC8-C6C1CC477998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32" i="1" s="1"/>
  <c r="E41" i="1" s="1"/>
  <c r="H19" i="1"/>
  <c r="H20" i="1"/>
  <c r="H14" i="1"/>
  <c r="H21" i="1"/>
  <c r="K19" i="1" l="1"/>
  <c r="K23" i="1" s="1"/>
  <c r="K21" i="1" l="1"/>
  <c r="K22" i="1"/>
  <c r="E27" i="1" l="1"/>
  <c r="E33" i="1" s="1"/>
  <c r="E46" i="1" l="1"/>
  <c r="E47" i="1"/>
  <c r="E29" i="1"/>
  <c r="E35" i="1" s="1"/>
  <c r="E30" i="1"/>
  <c r="E42" i="1"/>
  <c r="E38" i="1" l="1"/>
  <c r="E39" i="1"/>
  <c r="E37" i="1"/>
</calcChain>
</file>

<file path=xl/sharedStrings.xml><?xml version="1.0" encoding="utf-8"?>
<sst xmlns="http://schemas.openxmlformats.org/spreadsheetml/2006/main" count="64" uniqueCount="54">
  <si>
    <t>(Iin - Io)</t>
  </si>
  <si>
    <t>=</t>
  </si>
  <si>
    <t>Kp * D^4 * P</t>
  </si>
  <si>
    <t>(Vin-Iin*Rm)^2 * Kv^3</t>
  </si>
  <si>
    <t>DATI MOTORE:</t>
  </si>
  <si>
    <t>Vin ( tensione erogata al motore) =</t>
  </si>
  <si>
    <t>V</t>
  </si>
  <si>
    <t>Rm (resistenza interna del motore) =</t>
  </si>
  <si>
    <t>ohm</t>
  </si>
  <si>
    <t>Io (corrente a vuoto) =</t>
  </si>
  <si>
    <t>A</t>
  </si>
  <si>
    <t>DATI ELICA</t>
  </si>
  <si>
    <t>(1.25 se ignota)</t>
  </si>
  <si>
    <t>P (passo) =</t>
  </si>
  <si>
    <t>D (diametro) =</t>
  </si>
  <si>
    <t>inch</t>
  </si>
  <si>
    <t>Kv (giri al Volt)</t>
  </si>
  <si>
    <t>piedi</t>
  </si>
  <si>
    <t>(rpm/V) /1000</t>
  </si>
  <si>
    <t>rpm/V</t>
  </si>
  <si>
    <t xml:space="preserve"> X=Kp*D^4*P*Kv^3</t>
  </si>
  <si>
    <t>a=X*Rm^2</t>
  </si>
  <si>
    <t>b=2*X*Vin*Rm+1</t>
  </si>
  <si>
    <t>c=Io+X*Vin^2</t>
  </si>
  <si>
    <t>RPM Reali =</t>
  </si>
  <si>
    <t>RPM teorici =</t>
  </si>
  <si>
    <t>potenza erogata dal motore</t>
  </si>
  <si>
    <t>potenza assorbita dall'elica</t>
  </si>
  <si>
    <t>rpm</t>
  </si>
  <si>
    <t>efficicienza dell'elica =</t>
  </si>
  <si>
    <t>%</t>
  </si>
  <si>
    <t>W</t>
  </si>
  <si>
    <t>CORRENTE ASSORBITA =</t>
  </si>
  <si>
    <t>POTENZA EROGATA DAL MOTORE =</t>
  </si>
  <si>
    <t>POTENZA RICHIESTA ALLA BATTERIA =</t>
  </si>
  <si>
    <t xml:space="preserve">SPINTA STATICA DELL'ELICA = </t>
  </si>
  <si>
    <t>grammi</t>
  </si>
  <si>
    <t>km/h</t>
  </si>
  <si>
    <t>VELOCITA' TEORICA =</t>
  </si>
  <si>
    <t>VELOCITA' REALE =</t>
  </si>
  <si>
    <t>CARATTERISTICHE MINIME BATTERIA (Lipo)</t>
  </si>
  <si>
    <t>CORRENTE NOMINALE:</t>
  </si>
  <si>
    <t>mA</t>
  </si>
  <si>
    <t>CAPACITA' DI SCARICA RICHIESTA:</t>
  </si>
  <si>
    <t>C</t>
  </si>
  <si>
    <t>PESO MAX PER TRAINER:</t>
  </si>
  <si>
    <t>PESO MAX PER ACROBATICI:</t>
  </si>
  <si>
    <t>PESO MAX PER ALIANTI:</t>
  </si>
  <si>
    <t>CAPACITA' DI SCARICA NOMINALE:</t>
  </si>
  <si>
    <t>min</t>
  </si>
  <si>
    <t>DURATA PREVISTA AL MAX DEL GAS:</t>
  </si>
  <si>
    <t>DATI BATTERIA:</t>
  </si>
  <si>
    <t>NUMERO DI CELLE:</t>
  </si>
  <si>
    <t>Kp (costante dell' elica)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</si>
</sst>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Protection="1"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164" fontId="1" fillId="3" borderId="0" xfId="0" applyNumberFormat="1" applyFont="1" applyFill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1" fontId="1" fillId="3" borderId="0" xfId="0" applyNumberFormat="1" applyFont="1" applyFill="1"/>
    <xf numFmtId="0" fontId="1" fillId="3" borderId="0" xfId="0" applyFont="1" applyFill="1"/>
    <xf numFmtId="0" fontId="0" fillId="0" borderId="0" xfId="0" applyAlignment="1">
      <alignment horizontal="center"/>
    </xf>
    <xf numFmtId="0" fontId="5" fillId="0" borderId="0" xfId="0" applyFont="1"/>
    <xf numFmtId="1" fontId="1" fillId="4" borderId="0" xfId="0" applyNumberFormat="1" applyFont="1" applyFill="1"/>
    <xf numFmtId="0" fontId="0" fillId="5" borderId="0" xfId="0" applyFill="1" applyProtection="1">
      <protection locked="0"/>
    </xf>
    <xf numFmtId="1" fontId="0" fillId="4" borderId="0" xfId="0" applyNumberFormat="1" applyFill="1"/>
    <xf numFmtId="164" fontId="0" fillId="4" borderId="0" xfId="0" applyNumberFormat="1" applyFill="1"/>
    <xf numFmtId="2" fontId="0" fillId="2" borderId="0" xfId="0" applyNumberFormat="1" applyFill="1" applyProtection="1">
      <protection locked="0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4" borderId="0" xfId="0" applyFill="1" applyProtection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CCFFCC"/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7"/>
  <sheetViews>
    <sheetView tabSelected="1" topLeftCell="A13" zoomScaleNormal="100" workbookViewId="0">
      <selection activeCell="E21" sqref="E21"/>
    </sheetView>
  </sheetViews>
  <sheetFormatPr defaultRowHeight="15" x14ac:dyDescent="0.25"/>
  <cols>
    <col min="4" max="4" width="9.140625" customWidth="1"/>
    <col min="5" max="5" width="12" bestFit="1" customWidth="1"/>
    <col min="6" max="6" width="10" customWidth="1"/>
    <col min="7" max="7" width="10.42578125" customWidth="1"/>
    <col min="9" max="9" width="10" customWidth="1"/>
    <col min="11" max="11" width="11.140625" customWidth="1"/>
  </cols>
  <sheetData>
    <row r="2" spans="1:14" x14ac:dyDescent="0.25">
      <c r="A2" s="29" t="s">
        <v>26</v>
      </c>
      <c r="B2" s="29"/>
      <c r="C2" s="29"/>
      <c r="D2" s="29" t="s">
        <v>27</v>
      </c>
      <c r="E2" s="29"/>
      <c r="F2" s="29"/>
      <c r="G2" s="26"/>
      <c r="H2" s="26"/>
      <c r="I2" s="26"/>
    </row>
    <row r="3" spans="1:14" x14ac:dyDescent="0.25">
      <c r="A3" s="8"/>
      <c r="B3" s="7" t="s">
        <v>0</v>
      </c>
      <c r="C3" s="7"/>
      <c r="D3" s="25" t="s">
        <v>1</v>
      </c>
      <c r="E3" t="s">
        <v>2</v>
      </c>
      <c r="G3" s="26"/>
      <c r="H3" s="26"/>
      <c r="I3" s="26"/>
    </row>
    <row r="4" spans="1:14" x14ac:dyDescent="0.25">
      <c r="A4" s="30" t="s">
        <v>3</v>
      </c>
      <c r="B4" s="30"/>
      <c r="C4" s="30"/>
      <c r="G4" s="26"/>
      <c r="H4" s="26"/>
      <c r="I4" s="26"/>
    </row>
    <row r="5" spans="1:14" x14ac:dyDescent="0.25">
      <c r="G5" s="23"/>
      <c r="H5" s="23"/>
      <c r="I5" s="23"/>
    </row>
    <row r="6" spans="1:14" x14ac:dyDescent="0.25">
      <c r="A6" s="11" t="s">
        <v>51</v>
      </c>
    </row>
    <row r="8" spans="1:14" x14ac:dyDescent="0.25">
      <c r="A8" t="s">
        <v>52</v>
      </c>
      <c r="E8" s="18">
        <v>3</v>
      </c>
      <c r="G8" s="23"/>
      <c r="H8" s="23"/>
      <c r="I8" s="23"/>
    </row>
    <row r="9" spans="1:14" x14ac:dyDescent="0.25">
      <c r="A9" s="28" t="s">
        <v>41</v>
      </c>
      <c r="B9" s="28"/>
      <c r="C9" s="28"/>
      <c r="D9" s="28"/>
      <c r="E9" s="18">
        <v>2700</v>
      </c>
      <c r="F9" s="22" t="s">
        <v>42</v>
      </c>
      <c r="G9" s="23"/>
      <c r="H9" s="23"/>
      <c r="I9" s="23"/>
    </row>
    <row r="10" spans="1:14" x14ac:dyDescent="0.25">
      <c r="A10" s="28" t="s">
        <v>48</v>
      </c>
      <c r="B10" s="28"/>
      <c r="C10" s="28"/>
      <c r="D10" s="28"/>
      <c r="E10" s="18">
        <v>20</v>
      </c>
      <c r="F10" s="22" t="s">
        <v>44</v>
      </c>
      <c r="G10" s="23"/>
      <c r="H10" s="23"/>
      <c r="I10" s="23"/>
    </row>
    <row r="12" spans="1:14" x14ac:dyDescent="0.25">
      <c r="A12" s="11" t="s">
        <v>4</v>
      </c>
    </row>
    <row r="13" spans="1:14" x14ac:dyDescent="0.25">
      <c r="G13" s="9"/>
      <c r="H13" s="9"/>
      <c r="I13" s="9"/>
      <c r="J13" s="9"/>
      <c r="K13" s="9"/>
      <c r="L13" s="9"/>
    </row>
    <row r="14" spans="1:14" x14ac:dyDescent="0.25">
      <c r="A14" s="28" t="s">
        <v>5</v>
      </c>
      <c r="B14" s="28"/>
      <c r="C14" s="28"/>
      <c r="D14" s="28"/>
      <c r="E14" s="24">
        <f>3.7*E8</f>
        <v>11.100000000000001</v>
      </c>
      <c r="F14" t="s">
        <v>6</v>
      </c>
      <c r="G14" s="9"/>
      <c r="H14" s="4">
        <f>E17/1000</f>
        <v>1.05</v>
      </c>
      <c r="I14" s="4" t="s">
        <v>18</v>
      </c>
      <c r="J14" s="4"/>
      <c r="K14" s="4"/>
      <c r="L14" s="4"/>
    </row>
    <row r="15" spans="1:14" x14ac:dyDescent="0.25">
      <c r="A15" s="28" t="s">
        <v>7</v>
      </c>
      <c r="B15" s="28"/>
      <c r="C15" s="28"/>
      <c r="D15" s="28"/>
      <c r="E15" s="3">
        <v>8.0000000000000002E-3</v>
      </c>
      <c r="F15" t="s">
        <v>8</v>
      </c>
      <c r="G15" s="9"/>
      <c r="H15" s="4"/>
      <c r="I15" s="4"/>
      <c r="J15" s="4"/>
      <c r="K15" s="4"/>
      <c r="L15" s="4"/>
    </row>
    <row r="16" spans="1:14" x14ac:dyDescent="0.25">
      <c r="A16" s="28" t="s">
        <v>9</v>
      </c>
      <c r="B16" s="28"/>
      <c r="C16" s="28"/>
      <c r="D16" s="28"/>
      <c r="E16" s="21">
        <v>1</v>
      </c>
      <c r="F16" t="s">
        <v>10</v>
      </c>
      <c r="G16" s="9"/>
      <c r="H16" s="4"/>
      <c r="I16" s="4"/>
      <c r="J16" s="4"/>
      <c r="K16" s="4"/>
      <c r="L16" s="4"/>
      <c r="M16" s="9"/>
      <c r="N16" s="9"/>
    </row>
    <row r="17" spans="1:14" x14ac:dyDescent="0.25">
      <c r="A17" t="s">
        <v>16</v>
      </c>
      <c r="E17" s="3">
        <v>1050</v>
      </c>
      <c r="F17" t="s">
        <v>19</v>
      </c>
      <c r="G17" s="9"/>
      <c r="H17" s="4"/>
      <c r="I17" s="4"/>
      <c r="J17" s="4"/>
      <c r="K17" s="4"/>
      <c r="L17" s="4"/>
      <c r="M17" s="4"/>
      <c r="N17" s="9"/>
    </row>
    <row r="18" spans="1:14" x14ac:dyDescent="0.25">
      <c r="G18" s="10"/>
      <c r="H18" s="4"/>
      <c r="I18" s="4"/>
      <c r="J18" s="4"/>
      <c r="K18" s="4"/>
      <c r="L18" s="4"/>
      <c r="M18" s="4"/>
      <c r="N18" s="9"/>
    </row>
    <row r="19" spans="1:14" x14ac:dyDescent="0.25">
      <c r="A19" s="11" t="s">
        <v>11</v>
      </c>
      <c r="G19" s="9"/>
      <c r="H19" s="4">
        <f>E22*0.083333333</f>
        <v>0.83333332999999998</v>
      </c>
      <c r="I19" s="5" t="s">
        <v>17</v>
      </c>
      <c r="J19" s="4"/>
      <c r="K19" s="4">
        <f>E21*(H19^4)*H20*(H14^3)</f>
        <v>0.40707057562594945</v>
      </c>
      <c r="L19" s="4" t="s">
        <v>20</v>
      </c>
      <c r="M19" s="4"/>
      <c r="N19" s="9"/>
    </row>
    <row r="20" spans="1:14" x14ac:dyDescent="0.25">
      <c r="G20" s="9"/>
      <c r="H20" s="4">
        <f>E23*0.083333333</f>
        <v>0.58333333099999995</v>
      </c>
      <c r="I20" s="5" t="s">
        <v>17</v>
      </c>
      <c r="J20" s="4"/>
      <c r="K20" s="4"/>
      <c r="L20" s="5"/>
      <c r="M20" s="4"/>
      <c r="N20" s="9"/>
    </row>
    <row r="21" spans="1:14" x14ac:dyDescent="0.25">
      <c r="A21" s="28" t="s">
        <v>53</v>
      </c>
      <c r="B21" s="28"/>
      <c r="C21" s="28"/>
      <c r="D21" s="28"/>
      <c r="E21" s="3">
        <v>1.25</v>
      </c>
      <c r="F21" s="27" t="s">
        <v>12</v>
      </c>
      <c r="G21" s="27"/>
      <c r="H21" s="4">
        <f>E24/100</f>
        <v>0.7</v>
      </c>
      <c r="I21" s="4"/>
      <c r="J21" s="4"/>
      <c r="K21" s="4">
        <f>K19*(E15^2)</f>
        <v>2.6052516840060764E-5</v>
      </c>
      <c r="L21" s="4" t="s">
        <v>21</v>
      </c>
      <c r="M21" s="4"/>
      <c r="N21" s="9"/>
    </row>
    <row r="22" spans="1:14" x14ac:dyDescent="0.25">
      <c r="A22" s="28" t="s">
        <v>14</v>
      </c>
      <c r="B22" s="28"/>
      <c r="C22" s="28"/>
      <c r="D22" s="28"/>
      <c r="E22" s="3">
        <v>10</v>
      </c>
      <c r="F22" s="1" t="s">
        <v>15</v>
      </c>
      <c r="G22" s="9"/>
      <c r="H22" s="4"/>
      <c r="I22" s="4"/>
      <c r="J22" s="4"/>
      <c r="K22" s="4">
        <f>2*K19*E14*E15+1</f>
        <v>1.0722957342311688</v>
      </c>
      <c r="L22" s="4" t="s">
        <v>22</v>
      </c>
      <c r="M22" s="4"/>
      <c r="N22" s="9"/>
    </row>
    <row r="23" spans="1:14" x14ac:dyDescent="0.25">
      <c r="A23" s="28" t="s">
        <v>13</v>
      </c>
      <c r="B23" s="28"/>
      <c r="C23" s="28"/>
      <c r="D23" s="28"/>
      <c r="E23" s="18">
        <v>7</v>
      </c>
      <c r="F23" s="1" t="s">
        <v>15</v>
      </c>
      <c r="G23" s="9"/>
      <c r="H23" s="4"/>
      <c r="I23" s="4"/>
      <c r="J23" s="4"/>
      <c r="K23" s="4">
        <f>E16+K19*(E14^2)</f>
        <v>51.155165622873248</v>
      </c>
      <c r="L23" s="4" t="s">
        <v>23</v>
      </c>
      <c r="M23" s="4"/>
      <c r="N23" s="9"/>
    </row>
    <row r="24" spans="1:14" x14ac:dyDescent="0.25">
      <c r="A24" s="28" t="s">
        <v>29</v>
      </c>
      <c r="B24" s="28"/>
      <c r="C24" s="28"/>
      <c r="D24" s="28"/>
      <c r="E24" s="3">
        <v>70</v>
      </c>
      <c r="F24" s="1" t="s">
        <v>30</v>
      </c>
      <c r="G24" s="9"/>
      <c r="H24" s="9"/>
      <c r="I24" s="9"/>
      <c r="J24" s="9"/>
      <c r="K24" s="9"/>
      <c r="L24" s="9"/>
      <c r="M24" s="4"/>
      <c r="N24" s="9"/>
    </row>
    <row r="25" spans="1:14" x14ac:dyDescent="0.25">
      <c r="G25" s="9"/>
      <c r="H25" s="9"/>
      <c r="I25" s="9"/>
      <c r="J25" s="9"/>
      <c r="K25" s="9"/>
      <c r="L25" s="9"/>
      <c r="M25" s="4"/>
      <c r="N25" s="9"/>
    </row>
    <row r="26" spans="1:14" x14ac:dyDescent="0.25">
      <c r="G26" s="9"/>
      <c r="H26" s="9"/>
      <c r="I26" s="9"/>
      <c r="J26" s="9"/>
      <c r="K26" s="9"/>
      <c r="L26" s="9"/>
      <c r="M26" s="4"/>
      <c r="N26" s="9"/>
    </row>
    <row r="27" spans="1:14" x14ac:dyDescent="0.25">
      <c r="A27" s="12" t="s">
        <v>32</v>
      </c>
      <c r="B27" s="2"/>
      <c r="C27" s="2"/>
      <c r="D27" s="2"/>
      <c r="E27" s="6">
        <f>(K22-(SQRT(K22^2-4*K21*K23)))/(2*K21)</f>
        <v>47.761633570519301</v>
      </c>
      <c r="F27" s="1" t="s">
        <v>10</v>
      </c>
      <c r="G27" s="9"/>
      <c r="H27" s="9"/>
      <c r="I27" s="9"/>
      <c r="J27" s="9"/>
      <c r="K27" s="9"/>
      <c r="L27" s="9"/>
      <c r="M27" s="9"/>
      <c r="N27" s="9"/>
    </row>
    <row r="28" spans="1:14" x14ac:dyDescent="0.25"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31" t="s">
        <v>33</v>
      </c>
      <c r="B29" s="31"/>
      <c r="C29" s="31"/>
      <c r="D29" s="31"/>
      <c r="E29" s="13">
        <f>(E14-E27*E15)*(E27-E16)</f>
        <v>501.186836570732</v>
      </c>
      <c r="F29" s="1" t="s">
        <v>31</v>
      </c>
      <c r="G29" s="9"/>
      <c r="H29" s="9"/>
      <c r="I29" s="9"/>
      <c r="J29" s="9"/>
      <c r="K29" s="9"/>
      <c r="L29" s="9"/>
      <c r="M29" s="9"/>
      <c r="N29" s="9"/>
    </row>
    <row r="30" spans="1:14" x14ac:dyDescent="0.25">
      <c r="A30" s="11" t="s">
        <v>34</v>
      </c>
      <c r="E30" s="13">
        <f>E14*E27</f>
        <v>530.15413263276434</v>
      </c>
      <c r="F30" s="1" t="s">
        <v>31</v>
      </c>
      <c r="G30" s="9"/>
      <c r="H30" s="9"/>
      <c r="I30" s="9"/>
      <c r="J30" s="9"/>
      <c r="K30" s="9"/>
      <c r="L30" s="9"/>
      <c r="M30" s="9"/>
      <c r="N30" s="9"/>
    </row>
    <row r="31" spans="1:14" x14ac:dyDescent="0.25">
      <c r="G31" s="9"/>
      <c r="H31" s="9"/>
      <c r="I31" s="9"/>
      <c r="J31" s="9"/>
      <c r="K31" s="9"/>
      <c r="L31" s="9"/>
      <c r="M31" s="9"/>
      <c r="N31" s="9"/>
    </row>
    <row r="32" spans="1:14" x14ac:dyDescent="0.25">
      <c r="A32" s="31" t="s">
        <v>25</v>
      </c>
      <c r="B32" s="31"/>
      <c r="C32" s="31"/>
      <c r="D32" s="31"/>
      <c r="E32" s="14">
        <f>E14*E17</f>
        <v>11655.000000000002</v>
      </c>
      <c r="F32" s="1" t="s">
        <v>28</v>
      </c>
      <c r="M32" s="9"/>
      <c r="N32" s="9"/>
    </row>
    <row r="33" spans="1:14" x14ac:dyDescent="0.25">
      <c r="A33" s="31" t="s">
        <v>24</v>
      </c>
      <c r="B33" s="31"/>
      <c r="C33" s="31"/>
      <c r="D33" s="31"/>
      <c r="E33" s="13">
        <f>E17*(E14-E27*E15)</f>
        <v>11253.802278007639</v>
      </c>
      <c r="F33" s="1" t="s">
        <v>28</v>
      </c>
      <c r="M33" s="9"/>
      <c r="N33" s="9"/>
    </row>
    <row r="34" spans="1:14" x14ac:dyDescent="0.25">
      <c r="M34" s="9"/>
      <c r="N34" s="9"/>
    </row>
    <row r="35" spans="1:14" x14ac:dyDescent="0.25">
      <c r="A35" s="31" t="s">
        <v>35</v>
      </c>
      <c r="B35" s="31"/>
      <c r="C35" s="31"/>
      <c r="D35" s="31"/>
      <c r="E35" s="13">
        <f>((H21*E29)^2*6.28*(E22*0.0125)^2*1.22)^(1/3)/0.00981</f>
        <v>2499.0558194545933</v>
      </c>
      <c r="F35" s="1" t="s">
        <v>36</v>
      </c>
    </row>
    <row r="37" spans="1:14" x14ac:dyDescent="0.25">
      <c r="A37" t="s">
        <v>47</v>
      </c>
      <c r="E37" s="19">
        <f>E35/0.7</f>
        <v>3570.0797420779909</v>
      </c>
      <c r="F37" s="15" t="s">
        <v>36</v>
      </c>
    </row>
    <row r="38" spans="1:14" x14ac:dyDescent="0.25">
      <c r="A38" t="s">
        <v>46</v>
      </c>
      <c r="E38" s="19">
        <f>E35/1.25</f>
        <v>1999.2446555636748</v>
      </c>
      <c r="F38" s="15" t="s">
        <v>36</v>
      </c>
    </row>
    <row r="39" spans="1:14" x14ac:dyDescent="0.25">
      <c r="A39" t="s">
        <v>45</v>
      </c>
      <c r="E39" s="19">
        <f>E35/0.9</f>
        <v>2776.7286882828816</v>
      </c>
      <c r="F39" s="15" t="s">
        <v>36</v>
      </c>
    </row>
    <row r="41" spans="1:14" x14ac:dyDescent="0.25">
      <c r="A41" s="31" t="s">
        <v>38</v>
      </c>
      <c r="B41" s="31"/>
      <c r="C41" s="31"/>
      <c r="D41" s="31"/>
      <c r="E41" s="13">
        <f>0.0015*E23*E32</f>
        <v>122.37750000000003</v>
      </c>
      <c r="F41" s="1" t="s">
        <v>37</v>
      </c>
    </row>
    <row r="42" spans="1:14" x14ac:dyDescent="0.25">
      <c r="A42" s="31" t="s">
        <v>39</v>
      </c>
      <c r="B42" s="31"/>
      <c r="C42" s="31"/>
      <c r="D42" s="31"/>
      <c r="E42" s="17">
        <f>H21*0.0015*E33*E23</f>
        <v>82.715446743356154</v>
      </c>
      <c r="F42" s="1" t="s">
        <v>37</v>
      </c>
    </row>
    <row r="44" spans="1:14" x14ac:dyDescent="0.25">
      <c r="A44" s="16" t="s">
        <v>40</v>
      </c>
    </row>
    <row r="46" spans="1:14" x14ac:dyDescent="0.25">
      <c r="A46" s="28" t="s">
        <v>43</v>
      </c>
      <c r="B46" s="28"/>
      <c r="C46" s="28"/>
      <c r="D46" s="28"/>
      <c r="E46" s="19">
        <f>E27*1000/E9</f>
        <v>17.689493915007148</v>
      </c>
      <c r="F46" s="15" t="s">
        <v>44</v>
      </c>
    </row>
    <row r="47" spans="1:14" x14ac:dyDescent="0.25">
      <c r="A47" s="28" t="s">
        <v>50</v>
      </c>
      <c r="B47" s="28"/>
      <c r="C47" s="28"/>
      <c r="D47" s="28"/>
      <c r="E47" s="20">
        <f>(E9/1000)*60/E27</f>
        <v>3.3918437852593453</v>
      </c>
      <c r="F47" s="15" t="s">
        <v>49</v>
      </c>
    </row>
  </sheetData>
  <sheetProtection algorithmName="SHA-512" hashValue="jkDlquG5Ag0q6xBK4IRd/cjilgqeAjxlzP0oQXyvuN44Fl9QliC+wASwhd6GtPeLsIzB+oLEqhGFfFHEWV37Rw==" saltValue="Klf5a7LNGQj+9jFxDoma/w==" spinCount="100000" sheet="1" objects="1" scenarios="1"/>
  <mergeCells count="21">
    <mergeCell ref="A33:D33"/>
    <mergeCell ref="A32:D32"/>
    <mergeCell ref="A23:D23"/>
    <mergeCell ref="A14:D14"/>
    <mergeCell ref="A15:D15"/>
    <mergeCell ref="A16:D16"/>
    <mergeCell ref="A21:D21"/>
    <mergeCell ref="A29:D29"/>
    <mergeCell ref="A22:D22"/>
    <mergeCell ref="A46:D46"/>
    <mergeCell ref="A47:D47"/>
    <mergeCell ref="A41:D41"/>
    <mergeCell ref="A42:D42"/>
    <mergeCell ref="A35:D35"/>
    <mergeCell ref="F21:G21"/>
    <mergeCell ref="A24:D24"/>
    <mergeCell ref="A9:D9"/>
    <mergeCell ref="A10:D10"/>
    <mergeCell ref="A2:C2"/>
    <mergeCell ref="D2:F2"/>
    <mergeCell ref="A4:C4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</dc:creator>
  <cp:lastModifiedBy>GAS gaiani</cp:lastModifiedBy>
  <cp:lastPrinted>2011-02-04T07:59:43Z</cp:lastPrinted>
  <dcterms:created xsi:type="dcterms:W3CDTF">2010-04-13T19:48:25Z</dcterms:created>
  <dcterms:modified xsi:type="dcterms:W3CDTF">2021-01-18T16:52:08Z</dcterms:modified>
</cp:coreProperties>
</file>